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rtlandtn-my.sharepoint.com/personal/rslusser_cityofportlandtn_gov/Documents/Budget 2024 2025/"/>
    </mc:Choice>
  </mc:AlternateContent>
  <xr:revisionPtr revIDLastSave="172" documentId="8_{D697BBC0-4C07-45C9-BCE8-93E5819C5DB6}" xr6:coauthVersionLast="47" xr6:coauthVersionMax="47" xr10:uidLastSave="{47FC8AF1-4554-44BD-85C3-0090C725A5C7}"/>
  <bookViews>
    <workbookView xWindow="-108" yWindow="-108" windowWidth="23256" windowHeight="12576" xr2:uid="{2E744274-D09D-44AF-8853-014C1825DE1E}"/>
  </bookViews>
  <sheets>
    <sheet name="Sheet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" l="1"/>
  <c r="D61" i="2" s="1"/>
  <c r="E61" i="2"/>
  <c r="C61" i="2"/>
  <c r="E60" i="2"/>
  <c r="C60" i="2"/>
  <c r="E46" i="2"/>
  <c r="E47" i="2" s="1"/>
  <c r="D46" i="2"/>
  <c r="D47" i="2" s="1"/>
  <c r="C46" i="2"/>
  <c r="D33" i="2"/>
  <c r="E30" i="2"/>
  <c r="D30" i="2"/>
  <c r="D36" i="2" s="1"/>
  <c r="C30" i="2"/>
  <c r="C21" i="2"/>
  <c r="C20" i="2"/>
  <c r="D17" i="2" l="1"/>
  <c r="M65" i="2"/>
  <c r="K65" i="2"/>
  <c r="I65" i="2"/>
  <c r="M64" i="2"/>
  <c r="M61" i="2"/>
  <c r="L61" i="2"/>
  <c r="K61" i="2"/>
  <c r="K62" i="2" s="1"/>
  <c r="I61" i="2"/>
  <c r="H61" i="2"/>
  <c r="G61" i="2"/>
  <c r="G62" i="2" s="1"/>
  <c r="M60" i="2"/>
  <c r="L60" i="2"/>
  <c r="I60" i="2"/>
  <c r="H60" i="2"/>
  <c r="E58" i="2"/>
  <c r="D58" i="2"/>
  <c r="C58" i="2"/>
  <c r="M57" i="2"/>
  <c r="L57" i="2"/>
  <c r="I57" i="2"/>
  <c r="H57" i="2"/>
  <c r="K58" i="2"/>
  <c r="G58" i="2"/>
  <c r="M51" i="2"/>
  <c r="K51" i="2"/>
  <c r="I51" i="2"/>
  <c r="M50" i="2"/>
  <c r="M47" i="2"/>
  <c r="L47" i="2"/>
  <c r="K47" i="2"/>
  <c r="K48" i="2" s="1"/>
  <c r="I47" i="2"/>
  <c r="H47" i="2"/>
  <c r="G47" i="2"/>
  <c r="G48" i="2" s="1"/>
  <c r="M46" i="2"/>
  <c r="L46" i="2"/>
  <c r="I46" i="2"/>
  <c r="H46" i="2"/>
  <c r="C47" i="2"/>
  <c r="E44" i="2"/>
  <c r="E51" i="2" s="1"/>
  <c r="D44" i="2"/>
  <c r="D51" i="2" s="1"/>
  <c r="C44" i="2"/>
  <c r="M43" i="2"/>
  <c r="L43" i="2"/>
  <c r="I43" i="2"/>
  <c r="H43" i="2"/>
  <c r="K44" i="2"/>
  <c r="M37" i="2"/>
  <c r="K37" i="2"/>
  <c r="I37" i="2"/>
  <c r="M36" i="2"/>
  <c r="M33" i="2"/>
  <c r="L33" i="2"/>
  <c r="K33" i="2"/>
  <c r="K34" i="2" s="1"/>
  <c r="I33" i="2"/>
  <c r="H33" i="2"/>
  <c r="G34" i="2"/>
  <c r="M32" i="2"/>
  <c r="L32" i="2"/>
  <c r="I32" i="2"/>
  <c r="H32" i="2"/>
  <c r="C33" i="2"/>
  <c r="K30" i="2"/>
  <c r="M29" i="2"/>
  <c r="L29" i="2"/>
  <c r="P21" i="2"/>
  <c r="N21" i="2"/>
  <c r="M21" i="2"/>
  <c r="K21" i="2"/>
  <c r="I21" i="2"/>
  <c r="P20" i="2"/>
  <c r="M20" i="2"/>
  <c r="P17" i="2"/>
  <c r="O17" i="2"/>
  <c r="N17" i="2"/>
  <c r="N18" i="2" s="1"/>
  <c r="M17" i="2"/>
  <c r="L17" i="2"/>
  <c r="K17" i="2"/>
  <c r="K18" i="2" s="1"/>
  <c r="I17" i="2"/>
  <c r="H17" i="2"/>
  <c r="G17" i="2"/>
  <c r="G18" i="2" s="1"/>
  <c r="C17" i="2"/>
  <c r="P16" i="2"/>
  <c r="O16" i="2"/>
  <c r="M16" i="2"/>
  <c r="L16" i="2"/>
  <c r="I16" i="2"/>
  <c r="H16" i="2"/>
  <c r="D14" i="2"/>
  <c r="C14" i="2"/>
  <c r="P13" i="2"/>
  <c r="O13" i="2"/>
  <c r="M13" i="2"/>
  <c r="L13" i="2"/>
  <c r="I13" i="2"/>
  <c r="H13" i="2"/>
  <c r="P12" i="2"/>
  <c r="O12" i="2"/>
  <c r="N12" i="2"/>
  <c r="N14" i="2" s="1"/>
  <c r="M12" i="2"/>
  <c r="L12" i="2"/>
  <c r="K12" i="2"/>
  <c r="K14" i="2" s="1"/>
  <c r="I12" i="2"/>
  <c r="H12" i="2"/>
  <c r="G12" i="2"/>
  <c r="I8" i="2"/>
  <c r="H8" i="2"/>
  <c r="G8" i="2"/>
  <c r="E14" i="2"/>
  <c r="H62" i="2" l="1"/>
  <c r="I62" i="2"/>
  <c r="L62" i="2"/>
  <c r="G14" i="2"/>
  <c r="M62" i="2"/>
  <c r="I58" i="2"/>
  <c r="I18" i="2"/>
  <c r="H58" i="2"/>
  <c r="L58" i="2"/>
  <c r="H48" i="2"/>
  <c r="I48" i="2"/>
  <c r="M34" i="2"/>
  <c r="M58" i="2"/>
  <c r="O14" i="2"/>
  <c r="L18" i="2"/>
  <c r="H18" i="2"/>
  <c r="H44" i="2"/>
  <c r="H14" i="2"/>
  <c r="I14" i="2"/>
  <c r="M18" i="2"/>
  <c r="I44" i="2"/>
  <c r="G44" i="2"/>
  <c r="H34" i="2"/>
  <c r="L30" i="2"/>
  <c r="I34" i="2"/>
  <c r="L44" i="2"/>
  <c r="M30" i="2"/>
  <c r="M44" i="2"/>
  <c r="P14" i="2"/>
  <c r="L34" i="2"/>
  <c r="D65" i="2"/>
  <c r="D20" i="2"/>
  <c r="D21" i="2" s="1"/>
  <c r="P18" i="2"/>
  <c r="L48" i="2"/>
  <c r="M48" i="2"/>
  <c r="M14" i="2"/>
  <c r="O18" i="2"/>
  <c r="O21" i="2" s="1"/>
  <c r="L14" i="2"/>
  <c r="L21" i="2" s="1"/>
  <c r="L65" i="2"/>
  <c r="L51" i="2" l="1"/>
  <c r="L37" i="2"/>
</calcChain>
</file>

<file path=xl/sharedStrings.xml><?xml version="1.0" encoding="utf-8"?>
<sst xmlns="http://schemas.openxmlformats.org/spreadsheetml/2006/main" count="98" uniqueCount="25">
  <si>
    <t>PUBLIC NOTICE</t>
  </si>
  <si>
    <t>General Fund</t>
  </si>
  <si>
    <t>Airport</t>
  </si>
  <si>
    <t>Stormwater</t>
  </si>
  <si>
    <t>Sanitation</t>
  </si>
  <si>
    <t>Revenues</t>
  </si>
  <si>
    <t xml:space="preserve">     Local Taxes</t>
  </si>
  <si>
    <t xml:space="preserve">     Intergovernmental</t>
  </si>
  <si>
    <t xml:space="preserve">     License and Permits</t>
  </si>
  <si>
    <t xml:space="preserve">     Fines</t>
  </si>
  <si>
    <t xml:space="preserve">     Misc Revenue</t>
  </si>
  <si>
    <t xml:space="preserve">     Other Sources</t>
  </si>
  <si>
    <t xml:space="preserve">    Charges for Service</t>
  </si>
  <si>
    <t>Total Revenue</t>
  </si>
  <si>
    <t>Expenditures</t>
  </si>
  <si>
    <t xml:space="preserve">     Salaries</t>
  </si>
  <si>
    <t xml:space="preserve">     Other  </t>
  </si>
  <si>
    <t>Total Expenditures</t>
  </si>
  <si>
    <t>Beginning Fund Balance</t>
  </si>
  <si>
    <t>Ending Fund Balance</t>
  </si>
  <si>
    <t>Number of FTE Employees</t>
  </si>
  <si>
    <t>FY 22/23 Audited</t>
  </si>
  <si>
    <t>FY 23/24 Est.</t>
  </si>
  <si>
    <t>FY 24/25 Proposed</t>
  </si>
  <si>
    <r>
      <t>The City of Portland, Tennessee, hereby provides certain financial information for the 2024/2025 fiscal year budget in accordance with provisions of Tennessee State Law.  The public hearing of the budget ordinance will be on May 20, 2024,</t>
    </r>
    <r>
      <rPr>
        <sz val="10"/>
        <rFont val="Times New Roman"/>
        <family val="1"/>
      </rPr>
      <t xml:space="preserve"> at 5:00 p.m</t>
    </r>
    <r>
      <rPr>
        <sz val="10"/>
        <color theme="1"/>
        <rFont val="Times New Roman"/>
        <family val="1"/>
      </rPr>
      <t>. at City Hall.  Citizens are welcome to attend. The budget and all supporting data are open record and are available for public inspection upon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</si>
</sst>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Times New Roman"/>
      <family val="1"/>
    </font>
    <font>
      <u/>
      <sz val="11"/>
      <color theme="1"/>
      <name val="Aptos Narrow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doug%20folder\Budget%202024\Main%20Worksheet%20Rachels%20Budget%20Spread%20sheets.xlsx" TargetMode="External"/><Relationship Id="rId1" Type="http://schemas.openxmlformats.org/officeDocument/2006/relationships/externalLinkPath" Target="file:///W:\doug%20folder\Budget%202024\Main%20Worksheet%20Rachels%20Budget%20Spread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spaper"/>
      <sheetName val="Salary and Bene"/>
      <sheetName val="Summary"/>
      <sheetName val="Salary"/>
      <sheetName val="Fund cash bal"/>
      <sheetName val="Budget Summary"/>
      <sheetName val="Ordinance 23"/>
      <sheetName val="Gen Rev"/>
      <sheetName val="General"/>
      <sheetName val="Admin Mayor"/>
      <sheetName val="HR"/>
      <sheetName val="Planning"/>
      <sheetName val="Engineering"/>
      <sheetName val="Codes"/>
      <sheetName val="Court"/>
      <sheetName val="Police"/>
      <sheetName val="Fire"/>
      <sheetName val="Hwy Sts"/>
      <sheetName val="CITY GARAGE"/>
      <sheetName val="ST STREET AID"/>
      <sheetName val="Animal Control"/>
      <sheetName val="GRANTS SP PROJECTS"/>
      <sheetName val="Swimming Pool"/>
      <sheetName val="Parks"/>
      <sheetName val="Community Development"/>
      <sheetName val="Airport"/>
      <sheetName val="Drug"/>
      <sheetName val="Stormwater"/>
      <sheetName val="Sanitation"/>
      <sheetName val="Golf"/>
      <sheetName val="Impact Fee"/>
      <sheetName val="Debt service fund"/>
      <sheetName val="Capital Projects"/>
      <sheetName val="W&amp;S Rev"/>
      <sheetName val="Water Plant"/>
      <sheetName val="Water Dist Sys"/>
      <sheetName val="WS GRANTS PROJECTS"/>
      <sheetName val="SWR Coll Sys"/>
      <sheetName val="SWR PLANT"/>
      <sheetName val="Collection Business Office"/>
      <sheetName val="Utility Administration"/>
      <sheetName val="GAS"/>
      <sheetName val="Cap Plan Gen"/>
      <sheetName val="Cap Plan Other"/>
      <sheetName val="Personnel"/>
      <sheetName val="Sch of debt"/>
      <sheetName val="Debt Sch Enterprise"/>
      <sheetName val="Capital Proj"/>
      <sheetName val="General Cash Flow 22 23"/>
      <sheetName val="WS Cash Flow 22 23"/>
      <sheetName val=" Debt Sch G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C11">
            <v>15000</v>
          </cell>
          <cell r="E11">
            <v>5602610.5199999996</v>
          </cell>
        </row>
        <row r="22">
          <cell r="C22">
            <v>250000</v>
          </cell>
          <cell r="E22">
            <v>222138.465</v>
          </cell>
        </row>
        <row r="30">
          <cell r="C30">
            <v>415000</v>
          </cell>
          <cell r="E30">
            <v>5990383.1549999993</v>
          </cell>
        </row>
        <row r="35">
          <cell r="C35">
            <v>111008.45600000001</v>
          </cell>
          <cell r="E35">
            <v>101539.57500000001</v>
          </cell>
        </row>
        <row r="51">
          <cell r="C51">
            <v>550</v>
          </cell>
          <cell r="E51">
            <v>0</v>
          </cell>
        </row>
        <row r="55">
          <cell r="C55">
            <v>1100</v>
          </cell>
          <cell r="E55">
            <v>0</v>
          </cell>
        </row>
        <row r="62">
          <cell r="C62">
            <v>0</v>
          </cell>
          <cell r="E62">
            <v>4500</v>
          </cell>
        </row>
        <row r="67">
          <cell r="C67">
            <v>413883.67256400001</v>
          </cell>
          <cell r="E67">
            <v>5953707.4850000003</v>
          </cell>
        </row>
        <row r="70">
          <cell r="C70"/>
          <cell r="E70"/>
        </row>
        <row r="71">
          <cell r="C71"/>
          <cell r="E71"/>
        </row>
        <row r="73">
          <cell r="C73">
            <v>117376.32743599999</v>
          </cell>
        </row>
        <row r="75">
          <cell r="C75">
            <v>1116.3274359999923</v>
          </cell>
          <cell r="E75">
            <v>36675.669999998994</v>
          </cell>
        </row>
      </sheetData>
      <sheetData sheetId="26"/>
      <sheetData sheetId="27">
        <row r="11">
          <cell r="C11">
            <v>0</v>
          </cell>
          <cell r="E11">
            <v>85045.544999999998</v>
          </cell>
        </row>
        <row r="18">
          <cell r="C18">
            <v>795000</v>
          </cell>
          <cell r="E18">
            <v>802845.96</v>
          </cell>
        </row>
        <row r="27">
          <cell r="C27">
            <v>444406.23999999993</v>
          </cell>
          <cell r="E27">
            <v>427641.42000000004</v>
          </cell>
        </row>
        <row r="38">
          <cell r="C38">
            <v>250</v>
          </cell>
          <cell r="E38">
            <v>0</v>
          </cell>
        </row>
        <row r="47">
          <cell r="C47">
            <v>3000</v>
          </cell>
          <cell r="E47">
            <v>5169.4049999999997</v>
          </cell>
        </row>
        <row r="58">
          <cell r="C58">
            <v>3500</v>
          </cell>
          <cell r="E58">
            <v>2250.21</v>
          </cell>
        </row>
        <row r="67">
          <cell r="C67">
            <v>0</v>
          </cell>
          <cell r="E67">
            <v>0</v>
          </cell>
        </row>
        <row r="69">
          <cell r="C69">
            <v>959865.33231275005</v>
          </cell>
          <cell r="E69">
            <v>1155869.8999999999</v>
          </cell>
        </row>
        <row r="74">
          <cell r="C74">
            <v>660897</v>
          </cell>
        </row>
        <row r="75">
          <cell r="C75">
            <v>496031.66768724995</v>
          </cell>
        </row>
        <row r="78">
          <cell r="C78"/>
        </row>
        <row r="87">
          <cell r="C87">
            <v>250000</v>
          </cell>
        </row>
      </sheetData>
      <sheetData sheetId="28">
        <row r="9">
          <cell r="C9">
            <v>1318032</v>
          </cell>
          <cell r="E9">
            <v>1232272.17</v>
          </cell>
        </row>
        <row r="18">
          <cell r="C18">
            <v>0</v>
          </cell>
          <cell r="E18">
            <v>258.87</v>
          </cell>
        </row>
        <row r="28">
          <cell r="C28">
            <v>410294.87400000001</v>
          </cell>
          <cell r="E28">
            <v>306279.02999999997</v>
          </cell>
        </row>
        <row r="58">
          <cell r="C58">
            <v>1328276.6335749999</v>
          </cell>
          <cell r="E58">
            <v>1132672.02</v>
          </cell>
        </row>
        <row r="61">
          <cell r="C61">
            <v>318645</v>
          </cell>
        </row>
        <row r="62">
          <cell r="C62">
            <v>308400.36642500013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4363-C968-432D-A541-F8BE370525F3}">
  <dimension ref="A1:S112"/>
  <sheetViews>
    <sheetView tabSelected="1" topLeftCell="A4" workbookViewId="0">
      <selection activeCell="V26" sqref="V26"/>
    </sheetView>
  </sheetViews>
  <sheetFormatPr defaultRowHeight="14.4" x14ac:dyDescent="0.3"/>
  <cols>
    <col min="2" max="2" width="22.6640625" customWidth="1"/>
    <col min="3" max="3" width="11.88671875" customWidth="1"/>
    <col min="4" max="4" width="11" customWidth="1"/>
    <col min="5" max="5" width="11.109375" customWidth="1"/>
    <col min="6" max="6" width="11.109375" hidden="1" customWidth="1"/>
    <col min="7" max="7" width="11.44140625" hidden="1" customWidth="1"/>
    <col min="8" max="8" width="10.44140625" hidden="1" customWidth="1"/>
    <col min="9" max="10" width="10" hidden="1" customWidth="1"/>
    <col min="11" max="11" width="10.6640625" hidden="1" customWidth="1"/>
    <col min="12" max="12" width="9.6640625" hidden="1" customWidth="1"/>
    <col min="13" max="13" width="11" hidden="1" customWidth="1"/>
    <col min="14" max="14" width="11.33203125" hidden="1" customWidth="1"/>
    <col min="15" max="15" width="0" hidden="1" customWidth="1"/>
    <col min="16" max="16" width="9.6640625" hidden="1" customWidth="1"/>
    <col min="19" max="19" width="10.109375" bestFit="1" customWidth="1"/>
  </cols>
  <sheetData>
    <row r="1" spans="1:16" ht="2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66.599999999999994" customHeight="1" x14ac:dyDescent="0.3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3">
      <c r="A3" s="10"/>
      <c r="B3" s="10"/>
      <c r="C3" s="10" t="s">
        <v>1</v>
      </c>
      <c r="D3" s="10"/>
      <c r="E3" s="10"/>
      <c r="F3" s="1"/>
      <c r="G3" s="10" t="s">
        <v>2</v>
      </c>
      <c r="H3" s="10"/>
      <c r="I3" s="10"/>
      <c r="J3" s="1"/>
      <c r="K3" s="10" t="s">
        <v>3</v>
      </c>
      <c r="L3" s="10"/>
      <c r="M3" s="10"/>
      <c r="N3" s="10" t="s">
        <v>4</v>
      </c>
      <c r="O3" s="10"/>
      <c r="P3" s="10"/>
    </row>
    <row r="4" spans="1:16" ht="28.8" x14ac:dyDescent="0.3">
      <c r="A4" s="10"/>
      <c r="B4" s="10"/>
      <c r="C4" s="2" t="s">
        <v>21</v>
      </c>
      <c r="D4" s="2" t="s">
        <v>22</v>
      </c>
      <c r="E4" s="2" t="s">
        <v>23</v>
      </c>
      <c r="F4" s="2"/>
      <c r="G4" s="2" t="s">
        <v>21</v>
      </c>
      <c r="H4" s="2" t="s">
        <v>22</v>
      </c>
      <c r="I4" s="2" t="s">
        <v>23</v>
      </c>
      <c r="J4" s="2"/>
      <c r="K4" s="2" t="s">
        <v>21</v>
      </c>
      <c r="L4" s="2" t="s">
        <v>22</v>
      </c>
      <c r="M4" s="2" t="s">
        <v>23</v>
      </c>
      <c r="N4" s="2" t="s">
        <v>21</v>
      </c>
      <c r="O4" s="2" t="s">
        <v>22</v>
      </c>
      <c r="P4" s="2" t="s">
        <v>23</v>
      </c>
    </row>
    <row r="5" spans="1:16" x14ac:dyDescent="0.3">
      <c r="A5" s="10"/>
      <c r="B5" s="10"/>
      <c r="C5" s="3"/>
      <c r="D5" s="3"/>
      <c r="E5" s="3"/>
      <c r="F5" s="3"/>
      <c r="G5" s="2"/>
      <c r="H5" s="2"/>
      <c r="I5" s="2"/>
      <c r="J5" s="2"/>
      <c r="K5" s="2"/>
      <c r="L5" s="2"/>
      <c r="M5" s="2"/>
      <c r="N5" s="3"/>
      <c r="O5" s="3"/>
      <c r="P5" s="3"/>
    </row>
    <row r="6" spans="1:16" x14ac:dyDescent="0.3">
      <c r="A6" s="11" t="s">
        <v>5</v>
      </c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3">
      <c r="A7" s="11" t="s">
        <v>6</v>
      </c>
      <c r="B7" s="11"/>
      <c r="C7" s="4">
        <v>9668010</v>
      </c>
      <c r="D7" s="5">
        <v>8587665</v>
      </c>
      <c r="E7" s="5">
        <v>10198000</v>
      </c>
      <c r="F7" s="5"/>
      <c r="G7" s="4"/>
      <c r="H7" s="4"/>
      <c r="I7" s="5"/>
      <c r="J7" s="5"/>
      <c r="K7" s="4"/>
      <c r="L7" s="4"/>
      <c r="M7" s="4"/>
      <c r="N7" s="4"/>
      <c r="O7" s="4"/>
      <c r="P7" s="4"/>
    </row>
    <row r="8" spans="1:16" x14ac:dyDescent="0.3">
      <c r="A8" s="11" t="s">
        <v>8</v>
      </c>
      <c r="B8" s="11"/>
      <c r="C8" s="4">
        <v>1643145</v>
      </c>
      <c r="D8" s="5">
        <v>480072</v>
      </c>
      <c r="E8" s="5">
        <v>713500</v>
      </c>
      <c r="F8" s="5"/>
      <c r="G8" s="4">
        <f>867406</f>
        <v>867406</v>
      </c>
      <c r="H8" s="4">
        <f>[1]Airport!E11</f>
        <v>5602610.5199999996</v>
      </c>
      <c r="I8" s="5">
        <f>[1]Airport!C11</f>
        <v>15000</v>
      </c>
      <c r="J8" s="5"/>
      <c r="K8" s="4"/>
      <c r="L8" s="4"/>
      <c r="M8" s="4"/>
      <c r="N8" s="4"/>
      <c r="O8" s="4"/>
      <c r="P8" s="4"/>
    </row>
    <row r="9" spans="1:16" x14ac:dyDescent="0.3">
      <c r="A9" s="11" t="s">
        <v>7</v>
      </c>
      <c r="B9" s="11"/>
      <c r="C9" s="4">
        <v>3109207</v>
      </c>
      <c r="D9" s="5">
        <v>3735876</v>
      </c>
      <c r="E9" s="5">
        <v>2608000</v>
      </c>
      <c r="F9" s="5"/>
      <c r="G9" s="4"/>
      <c r="H9" s="4"/>
      <c r="I9" s="5"/>
      <c r="J9" s="5"/>
      <c r="K9" s="4"/>
      <c r="L9" s="4"/>
      <c r="M9" s="4"/>
      <c r="N9" s="4"/>
      <c r="O9" s="4"/>
      <c r="P9" s="4"/>
    </row>
    <row r="10" spans="1:16" x14ac:dyDescent="0.3">
      <c r="A10" s="11" t="s">
        <v>9</v>
      </c>
      <c r="B10" s="11"/>
      <c r="C10" s="4">
        <v>225705</v>
      </c>
      <c r="D10" s="5">
        <v>138332</v>
      </c>
      <c r="E10" s="5">
        <v>167500</v>
      </c>
      <c r="F10" s="5"/>
      <c r="G10" s="4"/>
      <c r="H10" s="4"/>
      <c r="I10" s="5"/>
      <c r="J10" s="5"/>
      <c r="K10" s="4"/>
      <c r="L10" s="4"/>
      <c r="M10" s="4"/>
      <c r="N10" s="4"/>
      <c r="O10" s="4"/>
      <c r="P10" s="4"/>
    </row>
    <row r="11" spans="1:16" x14ac:dyDescent="0.3">
      <c r="A11" s="11" t="s">
        <v>10</v>
      </c>
      <c r="B11" s="11"/>
      <c r="C11" s="4">
        <v>564839</v>
      </c>
      <c r="D11" s="5">
        <v>644828</v>
      </c>
      <c r="E11" s="5">
        <v>601000</v>
      </c>
      <c r="F11" s="5"/>
      <c r="G11" s="4"/>
      <c r="H11" s="4"/>
      <c r="I11" s="5"/>
      <c r="J11" s="5"/>
      <c r="K11" s="4"/>
      <c r="L11" s="4"/>
      <c r="M11" s="4"/>
      <c r="N11" s="4"/>
      <c r="O11" s="4"/>
      <c r="P11" s="4"/>
    </row>
    <row r="12" spans="1:16" x14ac:dyDescent="0.3">
      <c r="A12" s="11" t="s">
        <v>11</v>
      </c>
      <c r="B12" s="11"/>
      <c r="C12" s="4">
        <v>26715</v>
      </c>
      <c r="D12" s="5">
        <v>1026262</v>
      </c>
      <c r="E12" s="5">
        <v>3188600</v>
      </c>
      <c r="F12" s="5"/>
      <c r="G12" s="4">
        <f>99465+769+65</f>
        <v>100299</v>
      </c>
      <c r="H12" s="5">
        <f>[1]Airport!E22</f>
        <v>222138.465</v>
      </c>
      <c r="I12" s="5">
        <f>[1]Airport!C22</f>
        <v>250000</v>
      </c>
      <c r="J12" s="5"/>
      <c r="K12" s="4">
        <f>1650+672+3621</f>
        <v>5943</v>
      </c>
      <c r="L12" s="4">
        <f>[1]Stormwater!E11</f>
        <v>85045.544999999998</v>
      </c>
      <c r="M12" s="4">
        <f>[1]Stormwater!C11</f>
        <v>0</v>
      </c>
      <c r="N12" s="5">
        <f>559+168</f>
        <v>727</v>
      </c>
      <c r="O12" s="5">
        <f>[1]Sanitation!E18</f>
        <v>258.87</v>
      </c>
      <c r="P12" s="5">
        <f>[1]Sanitation!C18</f>
        <v>0</v>
      </c>
    </row>
    <row r="13" spans="1:16" x14ac:dyDescent="0.3">
      <c r="A13" s="11" t="s">
        <v>12</v>
      </c>
      <c r="B13" s="11"/>
      <c r="C13" s="6"/>
      <c r="D13" s="6"/>
      <c r="E13" s="6"/>
      <c r="F13" s="6"/>
      <c r="G13" s="7">
        <v>175802</v>
      </c>
      <c r="H13" s="7">
        <f>[1]Airport!E30-[1]Airport!E22-[1]Airport!E11</f>
        <v>165634.16999999993</v>
      </c>
      <c r="I13" s="7">
        <f>[1]Airport!C30-[1]Airport!C22-[1]Airport!C11</f>
        <v>150000</v>
      </c>
      <c r="J13" s="7"/>
      <c r="K13" s="8">
        <v>845332</v>
      </c>
      <c r="L13" s="8">
        <f>[1]Stormwater!E18</f>
        <v>802845.96</v>
      </c>
      <c r="M13" s="8">
        <f>[1]Stormwater!C18</f>
        <v>795000</v>
      </c>
      <c r="N13" s="7">
        <v>1059543</v>
      </c>
      <c r="O13" s="7">
        <f>[1]Sanitation!E9</f>
        <v>1232272.17</v>
      </c>
      <c r="P13" s="7">
        <f>[1]Sanitation!C9</f>
        <v>1318032</v>
      </c>
    </row>
    <row r="14" spans="1:16" x14ac:dyDescent="0.3">
      <c r="A14" s="14" t="s">
        <v>13</v>
      </c>
      <c r="B14" s="14"/>
      <c r="C14" s="4">
        <f t="shared" ref="C14:P14" si="0">SUM(C7:C13)</f>
        <v>15237621</v>
      </c>
      <c r="D14" s="4">
        <f t="shared" si="0"/>
        <v>14613035</v>
      </c>
      <c r="E14" s="4">
        <f t="shared" si="0"/>
        <v>17476600</v>
      </c>
      <c r="F14" s="4"/>
      <c r="G14" s="4">
        <f t="shared" si="0"/>
        <v>1143507</v>
      </c>
      <c r="H14" s="4">
        <f t="shared" si="0"/>
        <v>5990383.1549999993</v>
      </c>
      <c r="I14" s="5">
        <f t="shared" si="0"/>
        <v>415000</v>
      </c>
      <c r="J14" s="5"/>
      <c r="K14" s="4">
        <f t="shared" si="0"/>
        <v>851275</v>
      </c>
      <c r="L14" s="4">
        <f t="shared" si="0"/>
        <v>887891.505</v>
      </c>
      <c r="M14" s="4">
        <f t="shared" si="0"/>
        <v>795000</v>
      </c>
      <c r="N14" s="5">
        <f t="shared" si="0"/>
        <v>1060270</v>
      </c>
      <c r="O14" s="5">
        <f t="shared" si="0"/>
        <v>1232531.04</v>
      </c>
      <c r="P14" s="5">
        <f t="shared" si="0"/>
        <v>1318032</v>
      </c>
    </row>
    <row r="15" spans="1:16" x14ac:dyDescent="0.3">
      <c r="A15" s="11" t="s">
        <v>14</v>
      </c>
      <c r="B15" s="1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/>
    </row>
    <row r="16" spans="1:16" x14ac:dyDescent="0.3">
      <c r="A16" s="11" t="s">
        <v>15</v>
      </c>
      <c r="B16" s="11"/>
      <c r="C16" s="5">
        <v>5837233</v>
      </c>
      <c r="D16" s="5">
        <v>5985705</v>
      </c>
      <c r="E16" s="5">
        <v>6826929</v>
      </c>
      <c r="F16" s="5"/>
      <c r="G16" s="5">
        <v>108708</v>
      </c>
      <c r="H16" s="5">
        <f>[1]Airport!E35</f>
        <v>101539.57500000001</v>
      </c>
      <c r="I16" s="5">
        <f>[1]Airport!C35</f>
        <v>111008.45600000001</v>
      </c>
      <c r="J16" s="5"/>
      <c r="K16" s="5">
        <v>390555</v>
      </c>
      <c r="L16" s="5">
        <f>[1]Stormwater!E27</f>
        <v>427641.42000000004</v>
      </c>
      <c r="M16" s="5">
        <f>[1]Stormwater!C27</f>
        <v>444406.23999999993</v>
      </c>
      <c r="N16" s="5">
        <v>434347</v>
      </c>
      <c r="O16" s="5">
        <f>[1]Sanitation!E28</f>
        <v>306279.02999999997</v>
      </c>
      <c r="P16" s="5">
        <f>[1]Sanitation!C28</f>
        <v>410294.87400000001</v>
      </c>
    </row>
    <row r="17" spans="1:19" x14ac:dyDescent="0.3">
      <c r="A17" s="11" t="s">
        <v>16</v>
      </c>
      <c r="B17" s="11"/>
      <c r="C17" s="7">
        <f>C18-C16</f>
        <v>8841533</v>
      </c>
      <c r="D17" s="7">
        <f>D18-D16</f>
        <v>8993745</v>
      </c>
      <c r="E17" s="7">
        <v>12963678</v>
      </c>
      <c r="F17" s="7"/>
      <c r="G17" s="7">
        <f>1176680-108708</f>
        <v>1067972</v>
      </c>
      <c r="H17" s="7">
        <f>[1]Airport!E67-[1]Airport!E35</f>
        <v>5852167.9100000001</v>
      </c>
      <c r="I17" s="7">
        <f>[1]Airport!C67-[1]Airport!C35</f>
        <v>302875.216564</v>
      </c>
      <c r="J17" s="7"/>
      <c r="K17" s="7">
        <f>756158-K16</f>
        <v>365603</v>
      </c>
      <c r="L17" s="7">
        <f>[1]Stormwater!E69-[1]Stormwater!E27</f>
        <v>728228.47999999986</v>
      </c>
      <c r="M17" s="7">
        <f>[1]Stormwater!C69-[1]Stormwater!C27</f>
        <v>515459.09231275012</v>
      </c>
      <c r="N17" s="7">
        <f>1326142-434347</f>
        <v>891795</v>
      </c>
      <c r="O17" s="7">
        <f>[1]Sanitation!E58-[1]Sanitation!E28</f>
        <v>826392.99</v>
      </c>
      <c r="P17" s="7">
        <f>[1]Sanitation!C58-[1]Sanitation!C28</f>
        <v>917981.7595749998</v>
      </c>
      <c r="S17" s="4"/>
    </row>
    <row r="18" spans="1:19" x14ac:dyDescent="0.3">
      <c r="A18" s="14" t="s">
        <v>17</v>
      </c>
      <c r="B18" s="14"/>
      <c r="C18" s="5">
        <v>14678766</v>
      </c>
      <c r="D18" s="5">
        <v>14979450</v>
      </c>
      <c r="E18" s="5">
        <v>19790607</v>
      </c>
      <c r="F18" s="5"/>
      <c r="G18" s="5">
        <f t="shared" ref="G18:P18" si="1">SUM(G16:G17)</f>
        <v>1176680</v>
      </c>
      <c r="H18" s="5">
        <f t="shared" si="1"/>
        <v>5953707.4850000003</v>
      </c>
      <c r="I18" s="5">
        <f t="shared" si="1"/>
        <v>413883.67256400001</v>
      </c>
      <c r="J18" s="5"/>
      <c r="K18" s="5">
        <f t="shared" si="1"/>
        <v>756158</v>
      </c>
      <c r="L18" s="5">
        <f t="shared" si="1"/>
        <v>1155869.8999999999</v>
      </c>
      <c r="M18" s="5">
        <f t="shared" si="1"/>
        <v>959865.33231275005</v>
      </c>
      <c r="N18" s="5">
        <f t="shared" si="1"/>
        <v>1326142</v>
      </c>
      <c r="O18" s="5">
        <f t="shared" si="1"/>
        <v>1132672.02</v>
      </c>
      <c r="P18" s="5">
        <f t="shared" si="1"/>
        <v>1328276.6335749999</v>
      </c>
      <c r="S18" s="4"/>
    </row>
    <row r="19" spans="1:19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9" x14ac:dyDescent="0.3">
      <c r="A20" s="11" t="s">
        <v>18</v>
      </c>
      <c r="B20" s="11"/>
      <c r="C20" s="4">
        <f>3113443+6534606-806945</f>
        <v>8841104</v>
      </c>
      <c r="D20" s="4">
        <f>C21+D14-D18</f>
        <v>9281634</v>
      </c>
      <c r="E20" s="4">
        <v>7526478</v>
      </c>
      <c r="F20" s="4"/>
      <c r="G20" s="4">
        <v>72942</v>
      </c>
      <c r="H20" s="4">
        <v>70154</v>
      </c>
      <c r="I20" s="4">
        <v>116260</v>
      </c>
      <c r="J20" s="4"/>
      <c r="K20" s="4">
        <v>563570</v>
      </c>
      <c r="L20" s="4">
        <v>563570</v>
      </c>
      <c r="M20" s="4">
        <f>[1]Stormwater!C74</f>
        <v>660897</v>
      </c>
      <c r="N20" s="4">
        <v>277663</v>
      </c>
      <c r="O20" s="4">
        <v>299791</v>
      </c>
      <c r="P20" s="4">
        <f>[1]Sanitation!C61</f>
        <v>318645</v>
      </c>
    </row>
    <row r="21" spans="1:19" x14ac:dyDescent="0.3">
      <c r="A21" s="11" t="s">
        <v>19</v>
      </c>
      <c r="B21" s="11"/>
      <c r="C21" s="4">
        <f>3113443+6534606</f>
        <v>9648049</v>
      </c>
      <c r="D21" s="4">
        <f>D20+D14-D18</f>
        <v>8915219</v>
      </c>
      <c r="E21" s="4">
        <v>5212471</v>
      </c>
      <c r="F21" s="4"/>
      <c r="G21" s="4">
        <v>116260</v>
      </c>
      <c r="H21" s="4">
        <v>72942</v>
      </c>
      <c r="I21" s="4">
        <f>[1]Airport!C73</f>
        <v>117376.32743599999</v>
      </c>
      <c r="J21" s="4"/>
      <c r="K21" s="4">
        <f>[1]Stormwater!C74</f>
        <v>660897</v>
      </c>
      <c r="L21" s="4">
        <f>L20+L14-L18</f>
        <v>295591.60499999998</v>
      </c>
      <c r="M21" s="4">
        <f>[1]Stormwater!C75</f>
        <v>496031.66768724995</v>
      </c>
      <c r="N21" s="4">
        <f>[1]Sanitation!C61</f>
        <v>318645</v>
      </c>
      <c r="O21" s="4">
        <f>O20+O14-O18</f>
        <v>399650.02</v>
      </c>
      <c r="P21" s="4">
        <f>[1]Sanitation!C62</f>
        <v>308400.36642500013</v>
      </c>
    </row>
    <row r="22" spans="1:19" x14ac:dyDescent="0.3">
      <c r="A22" s="10" t="s">
        <v>20</v>
      </c>
      <c r="B22" s="10"/>
      <c r="C22" s="9">
        <v>120</v>
      </c>
      <c r="D22" s="9">
        <v>120</v>
      </c>
      <c r="E22" s="9">
        <v>122</v>
      </c>
      <c r="F22" s="9"/>
      <c r="G22" s="9">
        <v>2</v>
      </c>
      <c r="H22" s="9">
        <v>2</v>
      </c>
      <c r="I22" s="9">
        <v>2</v>
      </c>
      <c r="J22" s="9"/>
      <c r="K22" s="9">
        <v>6</v>
      </c>
      <c r="L22" s="9">
        <v>7</v>
      </c>
      <c r="M22" s="9">
        <v>7</v>
      </c>
      <c r="N22" s="9">
        <v>5</v>
      </c>
      <c r="O22" s="9">
        <v>8</v>
      </c>
      <c r="P22" s="9">
        <v>8</v>
      </c>
    </row>
    <row r="23" spans="1:19" x14ac:dyDescent="0.3">
      <c r="A23" s="10"/>
      <c r="B23" s="10"/>
      <c r="C23" s="10" t="s">
        <v>2</v>
      </c>
      <c r="D23" s="10"/>
      <c r="E23" s="10"/>
      <c r="F23" s="1"/>
      <c r="G23" s="10"/>
      <c r="H23" s="10"/>
      <c r="I23" s="10"/>
      <c r="J23" s="1"/>
      <c r="K23" s="10" t="s">
        <v>3</v>
      </c>
      <c r="L23" s="10"/>
      <c r="M23" s="10"/>
    </row>
    <row r="24" spans="1:19" ht="28.8" x14ac:dyDescent="0.3">
      <c r="A24" s="10"/>
      <c r="B24" s="10"/>
      <c r="C24" s="2" t="s">
        <v>21</v>
      </c>
      <c r="D24" s="2" t="s">
        <v>22</v>
      </c>
      <c r="E24" s="2" t="s">
        <v>23</v>
      </c>
      <c r="F24" s="2"/>
      <c r="G24" s="2"/>
      <c r="H24" s="2"/>
      <c r="I24" s="2"/>
      <c r="J24" s="2"/>
      <c r="K24" s="2" t="s">
        <v>21</v>
      </c>
      <c r="L24" s="2" t="s">
        <v>22</v>
      </c>
      <c r="M24" s="2" t="s">
        <v>23</v>
      </c>
    </row>
    <row r="25" spans="1:19" x14ac:dyDescent="0.3">
      <c r="A25" s="10"/>
      <c r="B25" s="10"/>
      <c r="C25" s="3"/>
      <c r="D25" s="3"/>
      <c r="E25" s="3"/>
      <c r="F25" s="3"/>
      <c r="G25" s="2"/>
      <c r="H25" s="2"/>
      <c r="I25" s="2"/>
      <c r="J25" s="2"/>
      <c r="K25" s="2"/>
      <c r="L25" s="2"/>
      <c r="M25" s="2"/>
    </row>
    <row r="26" spans="1:19" x14ac:dyDescent="0.3">
      <c r="A26" s="11" t="s">
        <v>5</v>
      </c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9" x14ac:dyDescent="0.3">
      <c r="A27" s="11" t="s">
        <v>7</v>
      </c>
      <c r="B27" s="11"/>
      <c r="C27" s="4">
        <v>5198032</v>
      </c>
      <c r="D27" s="5">
        <v>2048205</v>
      </c>
      <c r="E27" s="5">
        <v>287965</v>
      </c>
      <c r="F27" s="5"/>
      <c r="G27" s="4"/>
      <c r="H27" s="4"/>
      <c r="I27" s="5"/>
      <c r="J27" s="5"/>
      <c r="K27" s="4"/>
      <c r="L27" s="4"/>
      <c r="M27" s="4"/>
    </row>
    <row r="28" spans="1:19" x14ac:dyDescent="0.3">
      <c r="A28" s="11" t="s">
        <v>10</v>
      </c>
      <c r="B28" s="11"/>
      <c r="C28" s="4">
        <v>184045</v>
      </c>
      <c r="D28" s="5">
        <v>291327</v>
      </c>
      <c r="E28" s="5">
        <v>200000</v>
      </c>
      <c r="F28" s="5"/>
      <c r="G28" s="4"/>
      <c r="H28" s="4"/>
      <c r="I28" s="5"/>
      <c r="J28" s="5"/>
      <c r="K28" s="4"/>
      <c r="L28" s="4"/>
      <c r="M28" s="4"/>
    </row>
    <row r="29" spans="1:19" x14ac:dyDescent="0.3">
      <c r="A29" s="11" t="s">
        <v>12</v>
      </c>
      <c r="B29" s="11"/>
      <c r="C29" s="7">
        <v>216294</v>
      </c>
      <c r="D29" s="7">
        <v>237614</v>
      </c>
      <c r="E29" s="7">
        <v>220500</v>
      </c>
      <c r="F29" s="7"/>
      <c r="G29" s="7"/>
      <c r="H29" s="7"/>
      <c r="I29" s="7"/>
      <c r="J29" s="7"/>
      <c r="K29" s="8">
        <v>845332</v>
      </c>
      <c r="L29" s="8">
        <f>[1]Stormwater!E38</f>
        <v>0</v>
      </c>
      <c r="M29" s="8">
        <f>[1]Stormwater!C38</f>
        <v>250</v>
      </c>
    </row>
    <row r="30" spans="1:19" x14ac:dyDescent="0.3">
      <c r="A30" s="14" t="s">
        <v>13</v>
      </c>
      <c r="B30" s="14"/>
      <c r="C30" s="4">
        <f>SUM(C27:C29)</f>
        <v>5598371</v>
      </c>
      <c r="D30" s="4">
        <f>SUM(D27:D29)</f>
        <v>2577146</v>
      </c>
      <c r="E30" s="4">
        <f>SUM(E27:E29)</f>
        <v>708465</v>
      </c>
      <c r="F30" s="4"/>
      <c r="G30" s="4"/>
      <c r="H30" s="4"/>
      <c r="I30" s="5"/>
      <c r="J30" s="5"/>
      <c r="K30" s="4">
        <f>SUM(K27:K29)</f>
        <v>845332</v>
      </c>
      <c r="L30" s="4">
        <f>SUM(L27:L29)</f>
        <v>0</v>
      </c>
      <c r="M30" s="4">
        <f>SUM(M27:M29)</f>
        <v>250</v>
      </c>
    </row>
    <row r="31" spans="1:19" x14ac:dyDescent="0.3">
      <c r="A31" s="11" t="s">
        <v>14</v>
      </c>
      <c r="B31" s="1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9" x14ac:dyDescent="0.3">
      <c r="A32" s="11" t="s">
        <v>15</v>
      </c>
      <c r="B32" s="11"/>
      <c r="C32" s="5">
        <v>103456</v>
      </c>
      <c r="D32" s="5">
        <v>113182</v>
      </c>
      <c r="E32" s="5">
        <v>119281</v>
      </c>
      <c r="F32" s="5"/>
      <c r="G32" s="5"/>
      <c r="H32" s="5">
        <f>[1]Airport!E55</f>
        <v>0</v>
      </c>
      <c r="I32" s="5">
        <f>[1]Airport!C55</f>
        <v>1100</v>
      </c>
      <c r="J32" s="5"/>
      <c r="K32" s="5">
        <v>390555</v>
      </c>
      <c r="L32" s="5">
        <f>[1]Stormwater!E47</f>
        <v>5169.4049999999997</v>
      </c>
      <c r="M32" s="5">
        <f>[1]Stormwater!C47</f>
        <v>3000</v>
      </c>
    </row>
    <row r="33" spans="1:19" x14ac:dyDescent="0.3">
      <c r="A33" s="11" t="s">
        <v>16</v>
      </c>
      <c r="B33" s="11"/>
      <c r="C33" s="7">
        <f>C34-C32</f>
        <v>5459238</v>
      </c>
      <c r="D33" s="7">
        <f>D34-D32</f>
        <v>1995465</v>
      </c>
      <c r="E33" s="7">
        <v>589021</v>
      </c>
      <c r="F33" s="7"/>
      <c r="G33" s="7"/>
      <c r="H33" s="7">
        <f>[1]Airport!E87-[1]Airport!E55</f>
        <v>0</v>
      </c>
      <c r="I33" s="7">
        <f>[1]Airport!C87-[1]Airport!C55</f>
        <v>-1100</v>
      </c>
      <c r="J33" s="7"/>
      <c r="K33" s="7">
        <f>756158-K32</f>
        <v>365603</v>
      </c>
      <c r="L33" s="7">
        <f>[1]Stormwater!E89-[1]Stormwater!E47</f>
        <v>-5169.4049999999997</v>
      </c>
      <c r="M33" s="7">
        <f>[1]Stormwater!C89-[1]Stormwater!C47</f>
        <v>-3000</v>
      </c>
      <c r="S33" s="4"/>
    </row>
    <row r="34" spans="1:19" x14ac:dyDescent="0.3">
      <c r="A34" s="14" t="s">
        <v>17</v>
      </c>
      <c r="B34" s="14"/>
      <c r="C34" s="5">
        <v>5562694</v>
      </c>
      <c r="D34" s="5">
        <v>2108647</v>
      </c>
      <c r="E34" s="5">
        <v>708302</v>
      </c>
      <c r="F34" s="5"/>
      <c r="G34" s="5">
        <f t="shared" ref="G34:M34" si="2">SUM(G32:G33)</f>
        <v>0</v>
      </c>
      <c r="H34" s="5">
        <f t="shared" si="2"/>
        <v>0</v>
      </c>
      <c r="I34" s="5">
        <f t="shared" si="2"/>
        <v>0</v>
      </c>
      <c r="J34" s="5"/>
      <c r="K34" s="5">
        <f t="shared" si="2"/>
        <v>756158</v>
      </c>
      <c r="L34" s="5">
        <f t="shared" si="2"/>
        <v>0</v>
      </c>
      <c r="M34" s="5">
        <f t="shared" si="2"/>
        <v>0</v>
      </c>
    </row>
    <row r="35" spans="1:19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9" x14ac:dyDescent="0.3">
      <c r="A36" s="11" t="s">
        <v>18</v>
      </c>
      <c r="B36" s="11"/>
      <c r="C36" s="4">
        <v>75416</v>
      </c>
      <c r="D36" s="4">
        <f>C37+D30-D34</f>
        <v>541300</v>
      </c>
      <c r="E36" s="4">
        <v>610821</v>
      </c>
      <c r="F36" s="4"/>
      <c r="G36" s="4">
        <v>72942</v>
      </c>
      <c r="H36" s="4">
        <v>70154</v>
      </c>
      <c r="I36" s="4">
        <v>116260</v>
      </c>
      <c r="J36" s="4"/>
      <c r="K36" s="4">
        <v>563570</v>
      </c>
      <c r="L36" s="4">
        <v>563570</v>
      </c>
      <c r="M36" s="4">
        <f>[1]Stormwater!C94</f>
        <v>0</v>
      </c>
    </row>
    <row r="37" spans="1:19" x14ac:dyDescent="0.3">
      <c r="A37" s="11" t="s">
        <v>19</v>
      </c>
      <c r="B37" s="11"/>
      <c r="C37" s="4">
        <v>72801</v>
      </c>
      <c r="D37" s="4">
        <v>610821</v>
      </c>
      <c r="E37" s="4">
        <v>610984</v>
      </c>
      <c r="F37" s="4"/>
      <c r="G37" s="4">
        <v>116260</v>
      </c>
      <c r="H37" s="4">
        <v>72942</v>
      </c>
      <c r="I37" s="4">
        <f>[1]Airport!C93</f>
        <v>0</v>
      </c>
      <c r="J37" s="4"/>
      <c r="K37" s="4">
        <f>[1]Stormwater!C94</f>
        <v>0</v>
      </c>
      <c r="L37" s="4">
        <f>L36+L30-L34</f>
        <v>563570</v>
      </c>
      <c r="M37" s="4">
        <f>[1]Stormwater!C95</f>
        <v>0</v>
      </c>
    </row>
    <row r="38" spans="1:19" x14ac:dyDescent="0.3">
      <c r="A38" s="10" t="s">
        <v>20</v>
      </c>
      <c r="B38" s="10"/>
      <c r="C38" s="9">
        <v>2</v>
      </c>
      <c r="D38" s="9">
        <v>2</v>
      </c>
      <c r="E38" s="9">
        <v>2</v>
      </c>
      <c r="F38" s="9"/>
      <c r="G38" s="9">
        <v>2</v>
      </c>
      <c r="H38" s="9">
        <v>2</v>
      </c>
      <c r="I38" s="9">
        <v>2</v>
      </c>
      <c r="J38" s="9"/>
      <c r="K38" s="9">
        <v>6</v>
      </c>
      <c r="L38" s="9">
        <v>7</v>
      </c>
      <c r="M38" s="9">
        <v>7</v>
      </c>
    </row>
    <row r="39" spans="1:19" x14ac:dyDescent="0.3">
      <c r="A39" s="10"/>
      <c r="B39" s="10"/>
      <c r="C39" s="10" t="s">
        <v>3</v>
      </c>
      <c r="D39" s="10"/>
      <c r="E39" s="10"/>
      <c r="F39" s="1"/>
      <c r="G39" s="10" t="s">
        <v>2</v>
      </c>
      <c r="H39" s="10"/>
      <c r="I39" s="10"/>
      <c r="J39" s="1"/>
      <c r="K39" s="10" t="s">
        <v>3</v>
      </c>
      <c r="L39" s="10"/>
      <c r="M39" s="10"/>
    </row>
    <row r="40" spans="1:19" ht="28.8" x14ac:dyDescent="0.3">
      <c r="A40" s="10"/>
      <c r="B40" s="10"/>
      <c r="C40" s="2" t="s">
        <v>21</v>
      </c>
      <c r="D40" s="2" t="s">
        <v>22</v>
      </c>
      <c r="E40" s="2" t="s">
        <v>23</v>
      </c>
      <c r="F40" s="2"/>
      <c r="G40" s="2" t="s">
        <v>21</v>
      </c>
      <c r="H40" s="2" t="s">
        <v>22</v>
      </c>
      <c r="I40" s="2" t="s">
        <v>23</v>
      </c>
      <c r="J40" s="2"/>
      <c r="K40" s="2" t="s">
        <v>21</v>
      </c>
      <c r="L40" s="2" t="s">
        <v>22</v>
      </c>
      <c r="M40" s="2" t="s">
        <v>23</v>
      </c>
    </row>
    <row r="41" spans="1:19" x14ac:dyDescent="0.3">
      <c r="A41" s="10"/>
      <c r="B41" s="10"/>
      <c r="C41" s="3"/>
      <c r="D41" s="3"/>
      <c r="E41" s="3"/>
      <c r="F41" s="3"/>
      <c r="G41" s="2"/>
      <c r="H41" s="2"/>
      <c r="I41" s="2"/>
      <c r="J41" s="2"/>
      <c r="K41" s="2"/>
      <c r="L41" s="2"/>
      <c r="M41" s="2"/>
    </row>
    <row r="42" spans="1:19" x14ac:dyDescent="0.3">
      <c r="A42" s="11" t="s">
        <v>5</v>
      </c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9" x14ac:dyDescent="0.3">
      <c r="A43" s="11" t="s">
        <v>12</v>
      </c>
      <c r="B43" s="11"/>
      <c r="C43" s="7">
        <v>1051393</v>
      </c>
      <c r="D43" s="7">
        <v>863593</v>
      </c>
      <c r="E43" s="7">
        <v>880500</v>
      </c>
      <c r="F43" s="6"/>
      <c r="G43" s="7">
        <v>175802</v>
      </c>
      <c r="H43" s="7">
        <f>[1]Airport!E70-[1]Airport!E62-[1]Airport!E51</f>
        <v>-4500</v>
      </c>
      <c r="I43" s="7">
        <f>[1]Airport!C70-[1]Airport!C62-[1]Airport!C51</f>
        <v>-550</v>
      </c>
      <c r="J43" s="7"/>
      <c r="K43" s="8">
        <v>845332</v>
      </c>
      <c r="L43" s="8">
        <f>[1]Stormwater!E58</f>
        <v>2250.21</v>
      </c>
      <c r="M43" s="8">
        <f>[1]Stormwater!C58</f>
        <v>3500</v>
      </c>
    </row>
    <row r="44" spans="1:19" x14ac:dyDescent="0.3">
      <c r="A44" s="14" t="s">
        <v>13</v>
      </c>
      <c r="B44" s="14"/>
      <c r="C44" s="4">
        <f>SUM(C43:C43)</f>
        <v>1051393</v>
      </c>
      <c r="D44" s="4">
        <f>SUM(D43:D43)</f>
        <v>863593</v>
      </c>
      <c r="E44" s="4">
        <f>SUM(E43:E43)</f>
        <v>880500</v>
      </c>
      <c r="F44" s="4"/>
      <c r="G44" s="4">
        <f>SUM(G43:G43)</f>
        <v>175802</v>
      </c>
      <c r="H44" s="4">
        <f>SUM(H43:H43)</f>
        <v>-4500</v>
      </c>
      <c r="I44" s="5">
        <f>SUM(I43:I43)</f>
        <v>-550</v>
      </c>
      <c r="J44" s="5"/>
      <c r="K44" s="4">
        <f>SUM(K43:K43)</f>
        <v>845332</v>
      </c>
      <c r="L44" s="4">
        <f>SUM(L43:L43)</f>
        <v>2250.21</v>
      </c>
      <c r="M44" s="4">
        <f>SUM(M43:M43)</f>
        <v>3500</v>
      </c>
    </row>
    <row r="45" spans="1:19" x14ac:dyDescent="0.3">
      <c r="A45" s="11" t="s">
        <v>14</v>
      </c>
      <c r="B45" s="1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9" x14ac:dyDescent="0.3">
      <c r="A46" s="11" t="s">
        <v>15</v>
      </c>
      <c r="B46" s="11"/>
      <c r="C46" s="5">
        <f>432792+14193</f>
        <v>446985</v>
      </c>
      <c r="D46" s="5">
        <f>343462+5046</f>
        <v>348508</v>
      </c>
      <c r="E46" s="5">
        <f>361383+19757</f>
        <v>381140</v>
      </c>
      <c r="F46" s="5"/>
      <c r="G46" s="5">
        <v>108708</v>
      </c>
      <c r="H46" s="5">
        <f>[1]Airport!E75</f>
        <v>36675.669999998994</v>
      </c>
      <c r="I46" s="5">
        <f>[1]Airport!C75</f>
        <v>1116.3274359999923</v>
      </c>
      <c r="J46" s="5"/>
      <c r="K46" s="5">
        <v>390555</v>
      </c>
      <c r="L46" s="5">
        <f>[1]Stormwater!E67</f>
        <v>0</v>
      </c>
      <c r="M46" s="5">
        <f>[1]Stormwater!C67</f>
        <v>0</v>
      </c>
    </row>
    <row r="47" spans="1:19" x14ac:dyDescent="0.3">
      <c r="A47" s="11" t="s">
        <v>16</v>
      </c>
      <c r="B47" s="11"/>
      <c r="C47" s="7">
        <f>C48-C46</f>
        <v>822677</v>
      </c>
      <c r="D47" s="7">
        <f>D48-D46</f>
        <v>635606</v>
      </c>
      <c r="E47" s="7">
        <f>E48-E46</f>
        <v>606126</v>
      </c>
      <c r="F47" s="7"/>
      <c r="G47" s="7">
        <f>1176680-108708</f>
        <v>1067972</v>
      </c>
      <c r="H47" s="7">
        <f>[1]Airport!E107-[1]Airport!E75</f>
        <v>-36675.669999998994</v>
      </c>
      <c r="I47" s="7">
        <f>[1]Airport!C107-[1]Airport!C75</f>
        <v>-1116.3274359999923</v>
      </c>
      <c r="J47" s="7"/>
      <c r="K47" s="7">
        <f>756158-K46</f>
        <v>365603</v>
      </c>
      <c r="L47" s="7">
        <f>[1]Stormwater!E109-[1]Stormwater!E67</f>
        <v>0</v>
      </c>
      <c r="M47" s="7">
        <f>[1]Stormwater!C109-[1]Stormwater!C67</f>
        <v>0</v>
      </c>
    </row>
    <row r="48" spans="1:19" x14ac:dyDescent="0.3">
      <c r="A48" s="14" t="s">
        <v>17</v>
      </c>
      <c r="B48" s="14"/>
      <c r="C48" s="5">
        <v>1269662</v>
      </c>
      <c r="D48" s="5">
        <v>984114</v>
      </c>
      <c r="E48" s="5">
        <v>987266</v>
      </c>
      <c r="F48" s="5"/>
      <c r="G48" s="5">
        <f t="shared" ref="G48:M48" si="3">SUM(G46:G47)</f>
        <v>1176680</v>
      </c>
      <c r="H48" s="5">
        <f t="shared" si="3"/>
        <v>0</v>
      </c>
      <c r="I48" s="5">
        <f t="shared" si="3"/>
        <v>0</v>
      </c>
      <c r="J48" s="5"/>
      <c r="K48" s="5">
        <f t="shared" si="3"/>
        <v>756158</v>
      </c>
      <c r="L48" s="5">
        <f t="shared" si="3"/>
        <v>0</v>
      </c>
      <c r="M48" s="5">
        <f t="shared" si="3"/>
        <v>0</v>
      </c>
    </row>
    <row r="49" spans="1:13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3">
      <c r="A50" s="11" t="s">
        <v>18</v>
      </c>
      <c r="B50" s="11"/>
      <c r="C50" s="4">
        <v>831545</v>
      </c>
      <c r="D50" s="4">
        <v>613276</v>
      </c>
      <c r="E50" s="4">
        <v>178133</v>
      </c>
      <c r="F50" s="4"/>
      <c r="G50" s="4">
        <v>72942</v>
      </c>
      <c r="H50" s="4">
        <v>70154</v>
      </c>
      <c r="I50" s="4">
        <v>116260</v>
      </c>
      <c r="J50" s="4"/>
      <c r="K50" s="4">
        <v>563570</v>
      </c>
      <c r="L50" s="4">
        <v>563570</v>
      </c>
      <c r="M50" s="4">
        <f>[1]Stormwater!C114</f>
        <v>0</v>
      </c>
    </row>
    <row r="51" spans="1:13" x14ac:dyDescent="0.3">
      <c r="A51" s="11" t="s">
        <v>19</v>
      </c>
      <c r="B51" s="11"/>
      <c r="C51" s="4">
        <v>613276</v>
      </c>
      <c r="D51" s="4">
        <f>D50+D44-D48</f>
        <v>492755</v>
      </c>
      <c r="E51" s="4">
        <f>E50+E44-E48</f>
        <v>71367</v>
      </c>
      <c r="F51" s="4"/>
      <c r="G51" s="4">
        <v>116260</v>
      </c>
      <c r="H51" s="4">
        <v>72942</v>
      </c>
      <c r="I51" s="4">
        <f>[1]Airport!C113</f>
        <v>0</v>
      </c>
      <c r="J51" s="4"/>
      <c r="K51" s="4">
        <f>[1]Stormwater!C114</f>
        <v>0</v>
      </c>
      <c r="L51" s="4">
        <f>L50+L44-L48</f>
        <v>565820.21</v>
      </c>
      <c r="M51" s="4">
        <f>[1]Stormwater!C115</f>
        <v>0</v>
      </c>
    </row>
    <row r="52" spans="1:13" x14ac:dyDescent="0.3">
      <c r="A52" s="10" t="s">
        <v>20</v>
      </c>
      <c r="B52" s="10"/>
      <c r="C52" s="9">
        <v>7</v>
      </c>
      <c r="D52" s="9">
        <v>7</v>
      </c>
      <c r="E52" s="9">
        <v>7</v>
      </c>
      <c r="F52" s="9"/>
      <c r="G52" s="9">
        <v>2</v>
      </c>
      <c r="H52" s="9">
        <v>2</v>
      </c>
      <c r="I52" s="9">
        <v>2</v>
      </c>
      <c r="J52" s="9"/>
      <c r="K52" s="9">
        <v>6</v>
      </c>
      <c r="L52" s="9">
        <v>7</v>
      </c>
      <c r="M52" s="9">
        <v>7</v>
      </c>
    </row>
    <row r="53" spans="1:13" x14ac:dyDescent="0.3">
      <c r="A53" s="10"/>
      <c r="B53" s="10"/>
      <c r="C53" s="10" t="s">
        <v>4</v>
      </c>
      <c r="D53" s="10"/>
      <c r="E53" s="10"/>
      <c r="F53" s="1"/>
      <c r="G53" s="10" t="s">
        <v>2</v>
      </c>
      <c r="H53" s="10"/>
      <c r="I53" s="10"/>
      <c r="J53" s="1"/>
      <c r="K53" s="10" t="s">
        <v>3</v>
      </c>
      <c r="L53" s="10"/>
      <c r="M53" s="10"/>
    </row>
    <row r="54" spans="1:13" ht="28.8" x14ac:dyDescent="0.3">
      <c r="A54" s="10"/>
      <c r="B54" s="10"/>
      <c r="C54" s="2" t="s">
        <v>21</v>
      </c>
      <c r="D54" s="2" t="s">
        <v>22</v>
      </c>
      <c r="E54" s="2" t="s">
        <v>23</v>
      </c>
      <c r="F54" s="2"/>
      <c r="G54" s="2" t="s">
        <v>21</v>
      </c>
      <c r="H54" s="2" t="s">
        <v>22</v>
      </c>
      <c r="I54" s="2" t="s">
        <v>23</v>
      </c>
      <c r="J54" s="2"/>
      <c r="K54" s="2" t="s">
        <v>21</v>
      </c>
      <c r="L54" s="2" t="s">
        <v>22</v>
      </c>
      <c r="M54" s="2" t="s">
        <v>23</v>
      </c>
    </row>
    <row r="55" spans="1:13" x14ac:dyDescent="0.3">
      <c r="A55" s="10"/>
      <c r="B55" s="10"/>
      <c r="C55" s="3"/>
      <c r="D55" s="3"/>
      <c r="E55" s="3"/>
      <c r="F55" s="3"/>
      <c r="G55" s="2"/>
      <c r="H55" s="2"/>
      <c r="I55" s="2"/>
      <c r="J55" s="2"/>
      <c r="K55" s="2"/>
      <c r="L55" s="2"/>
      <c r="M55" s="2"/>
    </row>
    <row r="56" spans="1:13" x14ac:dyDescent="0.3">
      <c r="A56" s="11" t="s">
        <v>5</v>
      </c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3">
      <c r="A57" s="11" t="s">
        <v>12</v>
      </c>
      <c r="B57" s="11"/>
      <c r="C57" s="7">
        <v>1412659</v>
      </c>
      <c r="D57" s="7">
        <v>1258425</v>
      </c>
      <c r="E57" s="7">
        <v>1385603</v>
      </c>
      <c r="F57" s="6"/>
      <c r="G57" s="7">
        <v>175802</v>
      </c>
      <c r="H57" s="7">
        <f>[1]Airport!E90-[1]Airport!E82-[1]Airport!E71</f>
        <v>0</v>
      </c>
      <c r="I57" s="7">
        <f>[1]Airport!C90-[1]Airport!C82-[1]Airport!C71</f>
        <v>0</v>
      </c>
      <c r="J57" s="7"/>
      <c r="K57" s="8">
        <v>845332</v>
      </c>
      <c r="L57" s="8">
        <f>[1]Stormwater!E78</f>
        <v>0</v>
      </c>
      <c r="M57" s="8">
        <f>[1]Stormwater!C78</f>
        <v>0</v>
      </c>
    </row>
    <row r="58" spans="1:13" x14ac:dyDescent="0.3">
      <c r="A58" s="14" t="s">
        <v>13</v>
      </c>
      <c r="B58" s="14"/>
      <c r="C58" s="4">
        <f>SUM(C57:C57)</f>
        <v>1412659</v>
      </c>
      <c r="D58" s="4">
        <f>SUM(D57:D57)</f>
        <v>1258425</v>
      </c>
      <c r="E58" s="4">
        <f>SUM(E57:E57)</f>
        <v>1385603</v>
      </c>
      <c r="F58" s="4"/>
      <c r="G58" s="4">
        <f>SUM(G57:G57)</f>
        <v>175802</v>
      </c>
      <c r="H58" s="4">
        <f>SUM(H57:H57)</f>
        <v>0</v>
      </c>
      <c r="I58" s="5">
        <f>SUM(I57:I57)</f>
        <v>0</v>
      </c>
      <c r="J58" s="5"/>
      <c r="K58" s="4">
        <f>SUM(K57:K57)</f>
        <v>845332</v>
      </c>
      <c r="L58" s="4">
        <f>SUM(L57:L57)</f>
        <v>0</v>
      </c>
      <c r="M58" s="4">
        <f>SUM(M57:M57)</f>
        <v>0</v>
      </c>
    </row>
    <row r="59" spans="1:13" x14ac:dyDescent="0.3">
      <c r="A59" s="11" t="s">
        <v>14</v>
      </c>
      <c r="B59" s="1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3">
      <c r="A60" s="11" t="s">
        <v>15</v>
      </c>
      <c r="B60" s="11"/>
      <c r="C60" s="5">
        <f>315877+7147</f>
        <v>323024</v>
      </c>
      <c r="D60" s="5">
        <f>343462+5049</f>
        <v>348511</v>
      </c>
      <c r="E60" s="5">
        <f>361383+19575</f>
        <v>380958</v>
      </c>
      <c r="F60" s="5"/>
      <c r="G60" s="5">
        <v>108708</v>
      </c>
      <c r="H60" s="5">
        <f>[1]Airport!E95</f>
        <v>0</v>
      </c>
      <c r="I60" s="5">
        <f>[1]Airport!C95</f>
        <v>0</v>
      </c>
      <c r="J60" s="5"/>
      <c r="K60" s="5">
        <v>390555</v>
      </c>
      <c r="L60" s="5">
        <f>[1]Stormwater!E87</f>
        <v>0</v>
      </c>
      <c r="M60" s="5">
        <f>[1]Stormwater!C87</f>
        <v>250000</v>
      </c>
    </row>
    <row r="61" spans="1:13" x14ac:dyDescent="0.3">
      <c r="A61" s="11" t="s">
        <v>16</v>
      </c>
      <c r="B61" s="11"/>
      <c r="C61" s="7">
        <f>C62-C60</f>
        <v>1015230</v>
      </c>
      <c r="D61" s="7">
        <f t="shared" ref="D61:E61" si="4">D62-D60</f>
        <v>825202</v>
      </c>
      <c r="E61" s="7">
        <f t="shared" si="4"/>
        <v>844536</v>
      </c>
      <c r="F61" s="7"/>
      <c r="G61" s="7">
        <f>1176680-108708</f>
        <v>1067972</v>
      </c>
      <c r="H61" s="7">
        <f>[1]Airport!E127-[1]Airport!E95</f>
        <v>0</v>
      </c>
      <c r="I61" s="7">
        <f>[1]Airport!C127-[1]Airport!C95</f>
        <v>0</v>
      </c>
      <c r="J61" s="7"/>
      <c r="K61" s="7">
        <f>756158-K60</f>
        <v>365603</v>
      </c>
      <c r="L61" s="7">
        <f>[1]Stormwater!E129-[1]Stormwater!E87</f>
        <v>0</v>
      </c>
      <c r="M61" s="7">
        <f>[1]Stormwater!C129-[1]Stormwater!C87</f>
        <v>-250000</v>
      </c>
    </row>
    <row r="62" spans="1:13" x14ac:dyDescent="0.3">
      <c r="A62" s="14" t="s">
        <v>17</v>
      </c>
      <c r="B62" s="14"/>
      <c r="C62" s="5">
        <v>1338254</v>
      </c>
      <c r="D62" s="5">
        <v>1173713</v>
      </c>
      <c r="E62" s="5">
        <v>1225494</v>
      </c>
      <c r="F62" s="5"/>
      <c r="G62" s="5">
        <f t="shared" ref="G62:M62" si="5">SUM(G60:G61)</f>
        <v>1176680</v>
      </c>
      <c r="H62" s="5">
        <f t="shared" si="5"/>
        <v>0</v>
      </c>
      <c r="I62" s="5">
        <f t="shared" si="5"/>
        <v>0</v>
      </c>
      <c r="J62" s="5"/>
      <c r="K62" s="5">
        <f t="shared" si="5"/>
        <v>756158</v>
      </c>
      <c r="L62" s="5">
        <f t="shared" si="5"/>
        <v>0</v>
      </c>
      <c r="M62" s="5">
        <f t="shared" si="5"/>
        <v>0</v>
      </c>
    </row>
    <row r="63" spans="1:13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3">
      <c r="A64" s="11" t="s">
        <v>18</v>
      </c>
      <c r="B64" s="11"/>
      <c r="C64" s="4">
        <v>414924</v>
      </c>
      <c r="D64" s="4">
        <v>489329</v>
      </c>
      <c r="E64" s="4">
        <v>815641</v>
      </c>
      <c r="F64" s="4"/>
      <c r="G64" s="4">
        <v>72942</v>
      </c>
      <c r="H64" s="4">
        <v>70154</v>
      </c>
      <c r="I64" s="4">
        <v>116260</v>
      </c>
      <c r="J64" s="4"/>
      <c r="K64" s="4">
        <v>563570</v>
      </c>
      <c r="L64" s="4">
        <v>563570</v>
      </c>
      <c r="M64" s="4">
        <f>[1]Stormwater!C134</f>
        <v>0</v>
      </c>
    </row>
    <row r="65" spans="1:13" x14ac:dyDescent="0.3">
      <c r="A65" s="11" t="s">
        <v>19</v>
      </c>
      <c r="B65" s="11"/>
      <c r="C65" s="4">
        <v>489329</v>
      </c>
      <c r="D65" s="4">
        <f>D64+D58-D62</f>
        <v>574041</v>
      </c>
      <c r="E65" s="4">
        <v>975750</v>
      </c>
      <c r="F65" s="4"/>
      <c r="G65" s="4">
        <v>116260</v>
      </c>
      <c r="H65" s="4">
        <v>72942</v>
      </c>
      <c r="I65" s="4">
        <f>[1]Airport!C133</f>
        <v>0</v>
      </c>
      <c r="J65" s="4"/>
      <c r="K65" s="4">
        <f>[1]Stormwater!C134</f>
        <v>0</v>
      </c>
      <c r="L65" s="4">
        <f>L64+L58-L62</f>
        <v>563570</v>
      </c>
      <c r="M65" s="4">
        <f>[1]Stormwater!C135</f>
        <v>0</v>
      </c>
    </row>
    <row r="66" spans="1:13" x14ac:dyDescent="0.3">
      <c r="A66" s="10" t="s">
        <v>20</v>
      </c>
      <c r="B66" s="10"/>
      <c r="C66" s="9">
        <v>8</v>
      </c>
      <c r="D66" s="9">
        <v>8</v>
      </c>
      <c r="E66" s="9">
        <v>8</v>
      </c>
      <c r="F66" s="9"/>
      <c r="G66" s="9">
        <v>2</v>
      </c>
      <c r="H66" s="9">
        <v>2</v>
      </c>
      <c r="I66" s="9">
        <v>2</v>
      </c>
      <c r="J66" s="9"/>
      <c r="K66" s="9">
        <v>6</v>
      </c>
      <c r="L66" s="9">
        <v>7</v>
      </c>
      <c r="M66" s="9">
        <v>7</v>
      </c>
    </row>
    <row r="112" ht="18" customHeight="1" x14ac:dyDescent="0.3"/>
  </sheetData>
  <mergeCells count="90">
    <mergeCell ref="A64:B64"/>
    <mergeCell ref="A65:B65"/>
    <mergeCell ref="A66:B66"/>
    <mergeCell ref="A59:B59"/>
    <mergeCell ref="C59:M59"/>
    <mergeCell ref="A60:B60"/>
    <mergeCell ref="A61:B61"/>
    <mergeCell ref="A62:B62"/>
    <mergeCell ref="A63:M63"/>
    <mergeCell ref="A57:B57"/>
    <mergeCell ref="A58:B58"/>
    <mergeCell ref="A54:B54"/>
    <mergeCell ref="A55:B55"/>
    <mergeCell ref="A56:B56"/>
    <mergeCell ref="C56:M56"/>
    <mergeCell ref="A51:B51"/>
    <mergeCell ref="A52:B52"/>
    <mergeCell ref="A53:B53"/>
    <mergeCell ref="C53:E53"/>
    <mergeCell ref="G53:I53"/>
    <mergeCell ref="K53:M53"/>
    <mergeCell ref="C45:M45"/>
    <mergeCell ref="A46:B46"/>
    <mergeCell ref="A47:B47"/>
    <mergeCell ref="A48:B48"/>
    <mergeCell ref="A49:M49"/>
    <mergeCell ref="A50:B50"/>
    <mergeCell ref="A43:B43"/>
    <mergeCell ref="A44:B44"/>
    <mergeCell ref="A45:B45"/>
    <mergeCell ref="A41:B41"/>
    <mergeCell ref="A42:B42"/>
    <mergeCell ref="C42:M42"/>
    <mergeCell ref="A38:B38"/>
    <mergeCell ref="A39:B39"/>
    <mergeCell ref="C39:E39"/>
    <mergeCell ref="G39:I39"/>
    <mergeCell ref="K39:M39"/>
    <mergeCell ref="A40:B40"/>
    <mergeCell ref="A37:B37"/>
    <mergeCell ref="A28:B28"/>
    <mergeCell ref="A29:B29"/>
    <mergeCell ref="A30:B30"/>
    <mergeCell ref="A31:B31"/>
    <mergeCell ref="A32:B32"/>
    <mergeCell ref="A33:B33"/>
    <mergeCell ref="A34:B34"/>
    <mergeCell ref="A35:M35"/>
    <mergeCell ref="A36:B36"/>
    <mergeCell ref="C31:M31"/>
    <mergeCell ref="A26:B26"/>
    <mergeCell ref="C26:M26"/>
    <mergeCell ref="A27:B27"/>
    <mergeCell ref="A23:B23"/>
    <mergeCell ref="C23:E23"/>
    <mergeCell ref="G23:I23"/>
    <mergeCell ref="K23:M23"/>
    <mergeCell ref="A24:B24"/>
    <mergeCell ref="A25:B25"/>
    <mergeCell ref="A22:B22"/>
    <mergeCell ref="A14:B14"/>
    <mergeCell ref="A15:B15"/>
    <mergeCell ref="C15:M15"/>
    <mergeCell ref="N15:P15"/>
    <mergeCell ref="A16:B16"/>
    <mergeCell ref="A17:B17"/>
    <mergeCell ref="A18:B18"/>
    <mergeCell ref="A19:M19"/>
    <mergeCell ref="N19:P19"/>
    <mergeCell ref="A20:B20"/>
    <mergeCell ref="A21:B21"/>
    <mergeCell ref="A13:B13"/>
    <mergeCell ref="A4:B4"/>
    <mergeCell ref="A5:B5"/>
    <mergeCell ref="A6:B6"/>
    <mergeCell ref="C6:M6"/>
    <mergeCell ref="A8:B8"/>
    <mergeCell ref="A9:B9"/>
    <mergeCell ref="A10:B10"/>
    <mergeCell ref="A11:B11"/>
    <mergeCell ref="A12:B12"/>
    <mergeCell ref="N6:P6"/>
    <mergeCell ref="A7:B7"/>
    <mergeCell ref="A1:P1"/>
    <mergeCell ref="A2:P2"/>
    <mergeCell ref="A3:B3"/>
    <mergeCell ref="C3:E3"/>
    <mergeCell ref="G3:I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Slusser</dc:creator>
  <cp:lastModifiedBy>Rachel Slusser</cp:lastModifiedBy>
  <dcterms:created xsi:type="dcterms:W3CDTF">2024-04-26T19:10:35Z</dcterms:created>
  <dcterms:modified xsi:type="dcterms:W3CDTF">2024-05-09T20:10:48Z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2024-04-26T19:11:29Z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ab825c73-1f49-4929-ab48-033bd77d2670</vt:lpwstr>
  </property>
  <property fmtid="{D5CDD505-2E9C-101B-9397-08002B2CF9AE}" pid="7" name="MSIP_Label_defa4170-0d19-0005-0004-bc88714345d2_ActionId">
    <vt:lpwstr>3fb80b71-4eff-467e-b844-e20fbd684a56</vt:lpwstr>
  </property>
  <property fmtid="{D5CDD505-2E9C-101B-9397-08002B2CF9AE}" pid="8" name="MSIP_Label_defa4170-0d19-0005-0004-bc88714345d2_ContentBits">
    <vt:lpwstr>0</vt:lpwstr>
  </property>
</Properties>
</file>